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7795" windowHeight="12045" tabRatio="183"/>
  </bookViews>
  <sheets>
    <sheet name="Example 7-3" sheetId="1" r:id="rId1"/>
    <sheet name="Example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30" i="2"/>
  <c r="P29"/>
  <c r="L14"/>
  <c r="L18" s="1"/>
  <c r="P36" i="1"/>
  <c r="P35"/>
  <c r="P33"/>
  <c r="P32"/>
  <c r="P34"/>
  <c r="P30"/>
  <c r="P29"/>
  <c r="L42"/>
  <c r="L35"/>
  <c r="L14"/>
  <c r="L18" s="1"/>
  <c r="L11" i="2" l="1"/>
  <c r="L22" s="1"/>
  <c r="L11" i="1"/>
  <c r="L22" s="1"/>
  <c r="L33" s="1"/>
  <c r="L33" i="2" l="1"/>
  <c r="L35" s="1"/>
  <c r="P34" s="1"/>
  <c r="L24"/>
  <c r="L28"/>
  <c r="L30" s="1"/>
  <c r="P32" s="1"/>
  <c r="L24" i="1"/>
  <c r="L28"/>
  <c r="L30" s="1"/>
  <c r="P33" i="2" l="1"/>
  <c r="P36" s="1"/>
  <c r="L42"/>
  <c r="P35" s="1"/>
</calcChain>
</file>

<file path=xl/sharedStrings.xml><?xml version="1.0" encoding="utf-8"?>
<sst xmlns="http://schemas.openxmlformats.org/spreadsheetml/2006/main" count="98" uniqueCount="38">
  <si>
    <t>For maximum ATK, assume H = 3 wt %</t>
  </si>
  <si>
    <t>Solution</t>
  </si>
  <si>
    <t>The hydrocracking severity H is:</t>
  </si>
  <si>
    <t>H wt % = (lb of Hydrogen /lb of feed ) x 100</t>
  </si>
  <si>
    <t>Calculate liquid volume % (LV %) of gasoline</t>
  </si>
  <si>
    <t>ATK</t>
  </si>
  <si>
    <t>Calculate the difference between feed and products</t>
  </si>
  <si>
    <t>Conversion of LV % to wt % hydrocarbons products</t>
  </si>
  <si>
    <t>Product wt % = 0.8672 x Product  LV% - 0.9969</t>
  </si>
  <si>
    <t>wt %</t>
  </si>
  <si>
    <t>=</t>
  </si>
  <si>
    <t>C4 wt %</t>
  </si>
  <si>
    <t>Gasoline  wt%</t>
  </si>
  <si>
    <t>HN wt %</t>
  </si>
  <si>
    <t>ATK wt %</t>
  </si>
  <si>
    <t>Mass balance summary</t>
  </si>
  <si>
    <t>Feed</t>
  </si>
  <si>
    <t>VGO</t>
  </si>
  <si>
    <t>Hydrogen</t>
  </si>
  <si>
    <t>Total</t>
  </si>
  <si>
    <t>Products</t>
  </si>
  <si>
    <t>C4</t>
  </si>
  <si>
    <r>
      <t>and the mean average boiling point TB = 580</t>
    </r>
    <r>
      <rPr>
        <vertAlign val="superscript"/>
        <sz val="14"/>
        <color theme="1"/>
        <rFont val="Times New Roman"/>
        <family val="1"/>
      </rPr>
      <t>o</t>
    </r>
    <r>
      <rPr>
        <sz val="14"/>
        <color theme="1"/>
        <rFont val="Times New Roman"/>
        <family val="1"/>
      </rPr>
      <t>F.  Make the material balance around the hydrocracker.</t>
    </r>
  </si>
  <si>
    <r>
      <t>V</t>
    </r>
    <r>
      <rPr>
        <vertAlign val="subscript"/>
        <sz val="14"/>
        <color theme="1"/>
        <rFont val="Times New Roman"/>
        <family val="1"/>
      </rPr>
      <t>H</t>
    </r>
    <r>
      <rPr>
        <sz val="14"/>
        <color theme="1"/>
        <rFont val="Times New Roman"/>
        <family val="1"/>
      </rPr>
      <t xml:space="preserve"> = 0.6621 x H x SpGr.</t>
    </r>
  </si>
  <si>
    <r>
      <rPr>
        <vertAlign val="superscript"/>
        <sz val="14"/>
        <color theme="1"/>
        <rFont val="Times New Roman"/>
        <family val="1"/>
      </rPr>
      <t>o</t>
    </r>
    <r>
      <rPr>
        <sz val="14"/>
        <color theme="1"/>
        <rFont val="Times New Roman"/>
        <family val="1"/>
      </rPr>
      <t>F</t>
    </r>
  </si>
  <si>
    <r>
      <t>ft</t>
    </r>
    <r>
      <rPr>
        <vertAlign val="superscript"/>
        <sz val="14"/>
        <color theme="1"/>
        <rFont val="Times New Roman"/>
        <family val="1"/>
      </rPr>
      <t>3</t>
    </r>
    <r>
      <rPr>
        <sz val="14"/>
        <color theme="1"/>
        <rFont val="Times New Roman"/>
        <family val="1"/>
      </rPr>
      <t>/bbl</t>
    </r>
  </si>
  <si>
    <r>
      <t>Butanes (iC</t>
    </r>
    <r>
      <rPr>
        <vertAlign val="subscript"/>
        <sz val="14"/>
        <color theme="1"/>
        <rFont val="Times New Roman"/>
        <family val="1"/>
      </rPr>
      <t>4</t>
    </r>
    <r>
      <rPr>
        <sz val="14"/>
        <color theme="1"/>
        <rFont val="Times New Roman"/>
        <family val="1"/>
      </rPr>
      <t xml:space="preserve"> and nC</t>
    </r>
    <r>
      <rPr>
        <vertAlign val="subscript"/>
        <sz val="14"/>
        <color theme="1"/>
        <rFont val="Times New Roman"/>
        <family val="1"/>
      </rPr>
      <t>4</t>
    </r>
    <r>
      <rPr>
        <sz val="14"/>
        <color theme="1"/>
        <rFont val="Times New Roman"/>
        <family val="1"/>
      </rPr>
      <t>)</t>
    </r>
  </si>
  <si>
    <r>
      <t>Heavy naphtha (HN) (180 - 380</t>
    </r>
    <r>
      <rPr>
        <vertAlign val="superscript"/>
        <sz val="14"/>
        <color theme="1"/>
        <rFont val="Times New Roman"/>
        <family val="1"/>
      </rPr>
      <t>o</t>
    </r>
    <r>
      <rPr>
        <sz val="14"/>
        <color theme="1"/>
        <rFont val="Times New Roman"/>
        <family val="1"/>
      </rPr>
      <t>F)</t>
    </r>
  </si>
  <si>
    <r>
      <t>Gasoline (C</t>
    </r>
    <r>
      <rPr>
        <vertAlign val="subscript"/>
        <sz val="14"/>
        <color theme="1"/>
        <rFont val="Times New Roman"/>
        <family val="1"/>
      </rPr>
      <t>5-</t>
    </r>
    <r>
      <rPr>
        <sz val="14"/>
        <color theme="1"/>
        <rFont val="Times New Roman"/>
        <family val="1"/>
      </rPr>
      <t xml:space="preserve"> 180</t>
    </r>
    <r>
      <rPr>
        <vertAlign val="superscript"/>
        <sz val="14"/>
        <color theme="1"/>
        <rFont val="Times New Roman"/>
        <family val="1"/>
      </rPr>
      <t>o</t>
    </r>
    <r>
      <rPr>
        <sz val="14"/>
        <color theme="1"/>
        <rFont val="Times New Roman"/>
        <family val="1"/>
      </rPr>
      <t>F)</t>
    </r>
  </si>
  <si>
    <r>
      <t>HN (180-400</t>
    </r>
    <r>
      <rPr>
        <vertAlign val="superscript"/>
        <sz val="14"/>
        <color theme="1"/>
        <rFont val="Times New Roman"/>
        <family val="1"/>
      </rPr>
      <t>o</t>
    </r>
    <r>
      <rPr>
        <sz val="14"/>
        <color theme="1"/>
        <rFont val="Times New Roman"/>
        <family val="1"/>
      </rPr>
      <t>F)</t>
    </r>
  </si>
  <si>
    <r>
      <t>ATK (+400</t>
    </r>
    <r>
      <rPr>
        <vertAlign val="superscript"/>
        <sz val="14"/>
        <color theme="1"/>
        <rFont val="Times New Roman"/>
        <family val="1"/>
      </rPr>
      <t>o</t>
    </r>
    <r>
      <rPr>
        <sz val="14"/>
        <color theme="1"/>
        <rFont val="Times New Roman"/>
        <family val="1"/>
      </rPr>
      <t>F)</t>
    </r>
  </si>
  <si>
    <r>
      <rPr>
        <vertAlign val="superscript"/>
        <sz val="14"/>
        <color theme="1"/>
        <rFont val="Times New Roman"/>
        <family val="1"/>
      </rPr>
      <t>o</t>
    </r>
    <r>
      <rPr>
        <sz val="14"/>
        <color theme="1"/>
        <rFont val="Times New Roman"/>
        <family val="1"/>
      </rPr>
      <t>API</t>
    </r>
  </si>
  <si>
    <t>H</t>
  </si>
  <si>
    <r>
      <t>T</t>
    </r>
    <r>
      <rPr>
        <vertAlign val="subscript"/>
        <sz val="14"/>
        <color theme="1"/>
        <rFont val="Times New Roman"/>
        <family val="1"/>
      </rPr>
      <t>B</t>
    </r>
  </si>
  <si>
    <r>
      <t>V</t>
    </r>
    <r>
      <rPr>
        <vertAlign val="subscript"/>
        <sz val="14"/>
        <color theme="1"/>
        <rFont val="Times New Roman"/>
        <family val="1"/>
      </rPr>
      <t>H</t>
    </r>
  </si>
  <si>
    <r>
      <t>and the mean average boiling point TB = 575</t>
    </r>
    <r>
      <rPr>
        <vertAlign val="superscript"/>
        <sz val="14"/>
        <color theme="1"/>
        <rFont val="Times New Roman"/>
        <family val="1"/>
      </rPr>
      <t>o</t>
    </r>
    <r>
      <rPr>
        <sz val="14"/>
        <color theme="1"/>
        <rFont val="Times New Roman"/>
        <family val="1"/>
      </rPr>
      <t>F.  Make the material balance around the hydrocracker.</t>
    </r>
  </si>
  <si>
    <r>
      <t xml:space="preserve">Example 7-2.  A feed of VGO of 40,000 BPCD is hydrocracked to maximize the ATK production.  The </t>
    </r>
    <r>
      <rPr>
        <vertAlign val="superscript"/>
        <sz val="14"/>
        <color theme="1"/>
        <rFont val="Times New Roman"/>
        <family val="1"/>
      </rPr>
      <t>o</t>
    </r>
    <r>
      <rPr>
        <sz val="14"/>
        <color theme="1"/>
        <rFont val="Times New Roman"/>
        <family val="1"/>
      </rPr>
      <t>API of the feed is 25</t>
    </r>
  </si>
  <si>
    <r>
      <t xml:space="preserve">Example 7-3.  A feed of VGO of 40,000 BPCD is hydrocracked to maximize the ATK production.  The </t>
    </r>
    <r>
      <rPr>
        <vertAlign val="superscript"/>
        <sz val="14"/>
        <color theme="1"/>
        <rFont val="Times New Roman"/>
        <family val="1"/>
      </rPr>
      <t>o</t>
    </r>
    <r>
      <rPr>
        <sz val="14"/>
        <color theme="1"/>
        <rFont val="Times New Roman"/>
        <family val="1"/>
      </rPr>
      <t>API of the feed is 20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</si>
</sst>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vertAlign val="superscript"/>
      <sz val="14"/>
      <color theme="1"/>
      <name val="Times New Roman"/>
      <family val="1"/>
    </font>
    <font>
      <vertAlign val="subscript"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Border="1" applyAlignment="1">
      <alignment horizontal="right"/>
    </xf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26</xdr:row>
      <xdr:rowOff>142875</xdr:rowOff>
    </xdr:from>
    <xdr:to>
      <xdr:col>8</xdr:col>
      <xdr:colOff>238125</xdr:colOff>
      <xdr:row>27</xdr:row>
      <xdr:rowOff>180975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610350"/>
          <a:ext cx="50768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7" Type="http://schemas.openxmlformats.org/officeDocument/2006/relationships/oleObject" Target="../embeddings/oleObject10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Relationship Id="rId6" Type="http://schemas.openxmlformats.org/officeDocument/2006/relationships/oleObject" Target="../embeddings/oleObject9.bin"/><Relationship Id="rId5" Type="http://schemas.openxmlformats.org/officeDocument/2006/relationships/oleObject" Target="../embeddings/oleObject8.bin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"/>
  <sheetViews>
    <sheetView tabSelected="1" zoomScale="130" zoomScaleNormal="130" workbookViewId="0">
      <selection activeCell="H18" sqref="H18"/>
    </sheetView>
  </sheetViews>
  <sheetFormatPr defaultRowHeight="15"/>
  <cols>
    <col min="15" max="15" width="23.85546875" customWidth="1"/>
    <col min="16" max="16" width="16.140625" customWidth="1"/>
  </cols>
  <sheetData>
    <row r="1" spans="1:17" ht="22.5">
      <c r="A1" s="1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22.5">
      <c r="A2" s="4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1:17" ht="18.7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 spans="1:17" ht="20.25">
      <c r="A4" s="11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 spans="1:17" ht="18.7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</row>
    <row r="6" spans="1:17" ht="18.7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</row>
    <row r="7" spans="1:17" ht="22.5">
      <c r="A7" s="4" t="s">
        <v>2</v>
      </c>
      <c r="B7" s="5"/>
      <c r="C7" s="5"/>
      <c r="D7" s="5"/>
      <c r="E7" s="5"/>
      <c r="F7" s="5"/>
      <c r="G7" s="5"/>
      <c r="H7" s="5"/>
      <c r="I7" s="5"/>
      <c r="J7" s="10" t="s">
        <v>31</v>
      </c>
      <c r="K7" s="5" t="s">
        <v>10</v>
      </c>
      <c r="L7" s="5">
        <v>25</v>
      </c>
      <c r="M7" s="5"/>
      <c r="N7" s="5"/>
      <c r="O7" s="5"/>
      <c r="P7" s="5"/>
      <c r="Q7" s="6"/>
    </row>
    <row r="8" spans="1:17" ht="18.75">
      <c r="A8" s="4" t="s">
        <v>3</v>
      </c>
      <c r="B8" s="5"/>
      <c r="C8" s="5"/>
      <c r="D8" s="5"/>
      <c r="E8" s="5"/>
      <c r="F8" s="5"/>
      <c r="G8" s="5"/>
      <c r="H8" s="5"/>
      <c r="I8" s="5"/>
      <c r="J8" s="10"/>
      <c r="K8" s="5"/>
      <c r="L8" s="5"/>
      <c r="M8" s="5"/>
      <c r="N8" s="5"/>
      <c r="O8" s="5"/>
      <c r="P8" s="5"/>
      <c r="Q8" s="6"/>
    </row>
    <row r="9" spans="1:17" ht="18.75">
      <c r="A9" s="4" t="s">
        <v>0</v>
      </c>
      <c r="B9" s="5"/>
      <c r="C9" s="5"/>
      <c r="D9" s="5"/>
      <c r="E9" s="5"/>
      <c r="F9" s="5"/>
      <c r="G9" s="5"/>
      <c r="H9" s="5"/>
      <c r="I9" s="5"/>
      <c r="J9" s="10" t="s">
        <v>32</v>
      </c>
      <c r="K9" s="5" t="s">
        <v>10</v>
      </c>
      <c r="L9" s="5">
        <v>3</v>
      </c>
      <c r="M9" s="5" t="s">
        <v>9</v>
      </c>
      <c r="N9" s="5"/>
      <c r="O9" s="5"/>
      <c r="P9" s="5"/>
      <c r="Q9" s="6"/>
    </row>
    <row r="10" spans="1:17" ht="23.25">
      <c r="A10" s="4" t="s">
        <v>23</v>
      </c>
      <c r="B10" s="5"/>
      <c r="C10" s="5"/>
      <c r="D10" s="5"/>
      <c r="E10" s="5"/>
      <c r="F10" s="5"/>
      <c r="G10" s="5"/>
      <c r="H10" s="5"/>
      <c r="I10" s="5"/>
      <c r="J10" s="10" t="s">
        <v>33</v>
      </c>
      <c r="K10" s="5" t="s">
        <v>10</v>
      </c>
      <c r="L10" s="5">
        <v>580</v>
      </c>
      <c r="M10" s="5" t="s">
        <v>24</v>
      </c>
      <c r="N10" s="5"/>
      <c r="O10" s="5"/>
      <c r="P10" s="5"/>
      <c r="Q10" s="6"/>
    </row>
    <row r="11" spans="1:17" ht="23.25">
      <c r="A11" s="4"/>
      <c r="B11" s="5"/>
      <c r="C11" s="5"/>
      <c r="D11" s="5"/>
      <c r="E11" s="5"/>
      <c r="F11" s="5"/>
      <c r="G11" s="5"/>
      <c r="H11" s="5"/>
      <c r="I11" s="5"/>
      <c r="J11" s="10" t="s">
        <v>34</v>
      </c>
      <c r="K11" s="5" t="s">
        <v>10</v>
      </c>
      <c r="L11" s="5">
        <f>ROUND(0.6621*L9*L14,3)</f>
        <v>1.796</v>
      </c>
      <c r="M11" s="5" t="s">
        <v>25</v>
      </c>
      <c r="N11" s="5"/>
      <c r="O11" s="5"/>
      <c r="P11" s="5"/>
      <c r="Q11" s="6"/>
    </row>
    <row r="12" spans="1:17" ht="18.75">
      <c r="A12" s="4" t="s">
        <v>4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6"/>
    </row>
    <row r="13" spans="1:17" ht="18.7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6"/>
    </row>
    <row r="14" spans="1:17" ht="18.75">
      <c r="A14" s="4"/>
      <c r="B14" s="5"/>
      <c r="C14" s="5"/>
      <c r="D14" s="5"/>
      <c r="E14" s="5"/>
      <c r="F14" s="5"/>
      <c r="G14" s="5"/>
      <c r="H14" s="5"/>
      <c r="I14" s="5"/>
      <c r="J14" s="5"/>
      <c r="K14" s="5" t="s">
        <v>10</v>
      </c>
      <c r="L14" s="5">
        <f>ROUND((141.5/(L7+131.5)),3)</f>
        <v>0.90400000000000003</v>
      </c>
      <c r="M14" s="5"/>
      <c r="N14" s="5"/>
      <c r="O14" s="5"/>
      <c r="P14" s="5"/>
      <c r="Q14" s="6"/>
    </row>
    <row r="15" spans="1:17" ht="18.7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6"/>
    </row>
    <row r="16" spans="1:17" ht="18.7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6"/>
    </row>
    <row r="17" spans="1:17" ht="18.7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/>
    </row>
    <row r="18" spans="1:17" ht="18.75">
      <c r="A18" s="4" t="s">
        <v>7</v>
      </c>
      <c r="B18" s="5"/>
      <c r="C18" s="5"/>
      <c r="D18" s="5"/>
      <c r="E18" s="5"/>
      <c r="F18" s="5"/>
      <c r="G18" s="5"/>
      <c r="H18" s="5"/>
      <c r="I18" s="5"/>
      <c r="J18" s="5"/>
      <c r="K18" s="5" t="s">
        <v>10</v>
      </c>
      <c r="L18" s="5">
        <f>ROUND((L10+460)^(1/3)/L14,2)</f>
        <v>11.21</v>
      </c>
      <c r="M18" s="5"/>
      <c r="N18" s="5"/>
      <c r="O18" s="5"/>
      <c r="P18" s="5"/>
      <c r="Q18" s="6"/>
    </row>
    <row r="19" spans="1:17" ht="18.7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6"/>
    </row>
    <row r="20" spans="1:17" ht="18.75">
      <c r="A20" s="4" t="s">
        <v>8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6"/>
    </row>
    <row r="21" spans="1:17" ht="18.7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6"/>
    </row>
    <row r="22" spans="1:17" ht="18.75">
      <c r="A22" s="4"/>
      <c r="B22" s="5"/>
      <c r="C22" s="5"/>
      <c r="D22" s="5"/>
      <c r="E22" s="5"/>
      <c r="F22" s="5"/>
      <c r="G22" s="5"/>
      <c r="H22" s="5"/>
      <c r="I22" s="5"/>
      <c r="J22" s="5"/>
      <c r="K22" s="5" t="s">
        <v>10</v>
      </c>
      <c r="L22" s="5">
        <f>-0.03734*L7^2+1.57575*L7+0.014923*L18-1.36473*L11-0.16324*(L11/L18)</f>
        <v>13.746328401204279</v>
      </c>
      <c r="M22" s="5"/>
      <c r="N22" s="5"/>
      <c r="O22" s="5"/>
      <c r="P22" s="5"/>
      <c r="Q22" s="6"/>
    </row>
    <row r="23" spans="1:17" ht="18.7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6"/>
    </row>
    <row r="24" spans="1:17" ht="18.75">
      <c r="A24" s="4" t="s">
        <v>12</v>
      </c>
      <c r="B24" s="5"/>
      <c r="C24" s="5"/>
      <c r="D24" s="5"/>
      <c r="E24" s="5"/>
      <c r="F24" s="5"/>
      <c r="G24" s="5"/>
      <c r="H24" s="5"/>
      <c r="I24" s="5"/>
      <c r="J24" s="5"/>
      <c r="K24" s="5" t="s">
        <v>10</v>
      </c>
      <c r="L24" s="5">
        <f>0.8672*L22-0.9969</f>
        <v>10.92391598952435</v>
      </c>
      <c r="M24" s="5"/>
      <c r="N24" s="5"/>
      <c r="O24" s="5"/>
      <c r="P24" s="5"/>
      <c r="Q24" s="6"/>
    </row>
    <row r="25" spans="1:17" ht="18.7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6"/>
    </row>
    <row r="26" spans="1:17" ht="20.25">
      <c r="A26" s="4" t="s">
        <v>26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1" t="s">
        <v>15</v>
      </c>
      <c r="O26" s="2"/>
      <c r="P26" s="3"/>
      <c r="Q26" s="6"/>
    </row>
    <row r="27" spans="1:17" ht="18.7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4"/>
      <c r="O27" s="5"/>
      <c r="P27" s="6"/>
      <c r="Q27" s="6"/>
    </row>
    <row r="28" spans="1:17" ht="18.75">
      <c r="A28" s="4"/>
      <c r="B28" s="5"/>
      <c r="C28" s="5"/>
      <c r="D28" s="5"/>
      <c r="E28" s="5"/>
      <c r="F28" s="5"/>
      <c r="G28" s="5"/>
      <c r="H28" s="5"/>
      <c r="I28" s="5"/>
      <c r="J28" s="5"/>
      <c r="K28" s="5" t="s">
        <v>10</v>
      </c>
      <c r="L28" s="5">
        <f>(0.020359*L22^2)+(0.04888*L22)+(0.108964*L7)</f>
        <v>7.2430886170064106</v>
      </c>
      <c r="M28" s="5"/>
      <c r="N28" s="4" t="s">
        <v>16</v>
      </c>
      <c r="O28" s="5" t="s">
        <v>17</v>
      </c>
      <c r="P28" s="6">
        <v>100</v>
      </c>
      <c r="Q28" s="6"/>
    </row>
    <row r="29" spans="1:17" ht="18.7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4"/>
      <c r="O29" s="5" t="s">
        <v>18</v>
      </c>
      <c r="P29" s="6">
        <f>L9</f>
        <v>3</v>
      </c>
      <c r="Q29" s="6"/>
    </row>
    <row r="30" spans="1:17" ht="18.75">
      <c r="A30" s="4" t="s">
        <v>11</v>
      </c>
      <c r="B30" s="5"/>
      <c r="C30" s="5"/>
      <c r="D30" s="5"/>
      <c r="E30" s="5"/>
      <c r="F30" s="5"/>
      <c r="G30" s="5"/>
      <c r="H30" s="5"/>
      <c r="I30" s="5"/>
      <c r="J30" s="5"/>
      <c r="K30" s="5" t="s">
        <v>10</v>
      </c>
      <c r="L30" s="5">
        <f>0.8672*L28-0.9969</f>
        <v>5.2843064486679587</v>
      </c>
      <c r="M30" s="5"/>
      <c r="N30" s="4"/>
      <c r="O30" s="5" t="s">
        <v>19</v>
      </c>
      <c r="P30" s="6">
        <f>P28+P29</f>
        <v>103</v>
      </c>
      <c r="Q30" s="6"/>
    </row>
    <row r="31" spans="1:17" ht="22.5">
      <c r="A31" s="4" t="s">
        <v>27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4"/>
      <c r="O31" s="5"/>
      <c r="P31" s="6"/>
      <c r="Q31" s="6"/>
    </row>
    <row r="32" spans="1:17" ht="18.7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 t="s">
        <v>20</v>
      </c>
      <c r="O32" s="5" t="s">
        <v>21</v>
      </c>
      <c r="P32" s="6">
        <f>ROUND(L30,2)</f>
        <v>5.28</v>
      </c>
      <c r="Q32" s="6"/>
    </row>
    <row r="33" spans="1:17" ht="23.25">
      <c r="A33" s="4"/>
      <c r="B33" s="5"/>
      <c r="C33" s="5"/>
      <c r="D33" s="5"/>
      <c r="E33" s="5"/>
      <c r="F33" s="5"/>
      <c r="G33" s="5"/>
      <c r="H33" s="5"/>
      <c r="I33" s="5"/>
      <c r="J33" s="5"/>
      <c r="K33" s="5" t="s">
        <v>10</v>
      </c>
      <c r="L33" s="5">
        <f>(-0.10322*L22^2)+(2.981215*L22)-(0.07898*L7)</f>
        <v>19.50164979988639</v>
      </c>
      <c r="M33" s="5"/>
      <c r="N33" s="4"/>
      <c r="O33" s="5" t="s">
        <v>28</v>
      </c>
      <c r="P33" s="6">
        <f>ROUND(L24,2)</f>
        <v>10.92</v>
      </c>
      <c r="Q33" s="6"/>
    </row>
    <row r="34" spans="1:17" ht="22.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5" t="s">
        <v>29</v>
      </c>
      <c r="P34" s="6">
        <f>ROUND(L35,2)</f>
        <v>15.91</v>
      </c>
      <c r="Q34" s="6"/>
    </row>
    <row r="35" spans="1:17" ht="22.5">
      <c r="A35" s="4" t="s">
        <v>13</v>
      </c>
      <c r="B35" s="5"/>
      <c r="C35" s="5"/>
      <c r="D35" s="5"/>
      <c r="E35" s="5"/>
      <c r="F35" s="5"/>
      <c r="G35" s="5"/>
      <c r="H35" s="5"/>
      <c r="I35" s="5"/>
      <c r="J35" s="5"/>
      <c r="K35" s="5" t="s">
        <v>10</v>
      </c>
      <c r="L35" s="5">
        <f>0.8672*L33-0.9969</f>
        <v>15.914930706461476</v>
      </c>
      <c r="M35" s="5"/>
      <c r="N35" s="4"/>
      <c r="O35" s="5" t="s">
        <v>30</v>
      </c>
      <c r="P35" s="6">
        <f>ROUND(L42,2)</f>
        <v>70.88</v>
      </c>
      <c r="Q35" s="6"/>
    </row>
    <row r="36" spans="1:17" ht="18.7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7"/>
      <c r="O36" s="8" t="s">
        <v>19</v>
      </c>
      <c r="P36" s="9">
        <f>SUM(P32:P35)</f>
        <v>102.99</v>
      </c>
      <c r="Q36" s="6"/>
    </row>
    <row r="37" spans="1:17" ht="18.7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6"/>
    </row>
    <row r="38" spans="1:17" ht="18.75">
      <c r="A38" s="4" t="s">
        <v>5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6"/>
    </row>
    <row r="39" spans="1:17" ht="18.7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6"/>
    </row>
    <row r="40" spans="1:17" ht="18.75">
      <c r="A40" s="4" t="s">
        <v>6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6"/>
    </row>
    <row r="41" spans="1:17" ht="18.7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6"/>
    </row>
    <row r="42" spans="1:17" ht="18.75">
      <c r="A42" s="4" t="s">
        <v>14</v>
      </c>
      <c r="B42" s="5"/>
      <c r="C42" s="5"/>
      <c r="D42" s="5"/>
      <c r="E42" s="5"/>
      <c r="F42" s="5"/>
      <c r="G42" s="5"/>
      <c r="H42" s="5"/>
      <c r="I42" s="5"/>
      <c r="J42" s="5"/>
      <c r="K42" s="5" t="s">
        <v>10</v>
      </c>
      <c r="L42" s="5">
        <f>100+L9-L24-L30-L35</f>
        <v>70.876846855346216</v>
      </c>
      <c r="M42" s="5"/>
      <c r="N42" s="5"/>
      <c r="O42" s="5"/>
      <c r="P42" s="5"/>
      <c r="Q42" s="6"/>
    </row>
    <row r="43" spans="1:17" ht="18.75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9"/>
    </row>
  </sheetData>
  <pageMargins left="0.7" right="0.7" top="0.75" bottom="0.75" header="0.3" footer="0.3"/>
  <pageSetup paperSize="9" orientation="portrait" r:id="rId1"/>
  <legacyDrawing r:id="rId2"/>
  <oleObjects>
    <oleObject progId="Equation.DSMT4" shapeId="1025" r:id="rId3"/>
    <oleObject progId="Equation.DSMT4" shapeId="1027" r:id="rId4"/>
    <oleObject progId="Equation.DSMT4" shapeId="1030" r:id="rId5"/>
    <oleObject progId="Equation.DSMT4" shapeId="1031" r:id="rId6"/>
    <oleObject progId="Equation.DSMT4" shapeId="1032" r:id="rId7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Q43"/>
  <sheetViews>
    <sheetView topLeftCell="A31" zoomScale="130" zoomScaleNormal="130" workbookViewId="0">
      <selection activeCell="A2" sqref="A2"/>
    </sheetView>
  </sheetViews>
  <sheetFormatPr defaultRowHeight="15"/>
  <cols>
    <col min="15" max="15" width="26" customWidth="1"/>
  </cols>
  <sheetData>
    <row r="1" spans="1:17" ht="22.5">
      <c r="A1" s="1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22.5">
      <c r="A2" s="4" t="s">
        <v>35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1:17" ht="18.7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 spans="1:17" ht="18.75">
      <c r="A4" s="4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 spans="1:17" ht="18.7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</row>
    <row r="6" spans="1:17" ht="18.7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</row>
    <row r="7" spans="1:17" ht="22.5">
      <c r="A7" s="4" t="s">
        <v>2</v>
      </c>
      <c r="B7" s="5"/>
      <c r="C7" s="5"/>
      <c r="D7" s="5"/>
      <c r="E7" s="5"/>
      <c r="F7" s="5"/>
      <c r="G7" s="5"/>
      <c r="H7" s="5"/>
      <c r="I7" s="5"/>
      <c r="J7" s="10" t="s">
        <v>31</v>
      </c>
      <c r="K7" s="5" t="s">
        <v>10</v>
      </c>
      <c r="L7" s="5">
        <v>20</v>
      </c>
      <c r="M7" s="5"/>
      <c r="N7" s="5"/>
      <c r="O7" s="5"/>
      <c r="P7" s="5"/>
      <c r="Q7" s="6"/>
    </row>
    <row r="8" spans="1:17" ht="18.75">
      <c r="A8" s="4" t="s">
        <v>3</v>
      </c>
      <c r="B8" s="5"/>
      <c r="C8" s="5"/>
      <c r="D8" s="5"/>
      <c r="E8" s="5"/>
      <c r="F8" s="5"/>
      <c r="G8" s="5"/>
      <c r="H8" s="5"/>
      <c r="I8" s="5"/>
      <c r="J8" s="10"/>
      <c r="K8" s="5"/>
      <c r="L8" s="5"/>
      <c r="M8" s="5"/>
      <c r="N8" s="5"/>
      <c r="O8" s="5"/>
      <c r="P8" s="5"/>
      <c r="Q8" s="6"/>
    </row>
    <row r="9" spans="1:17" ht="18.75">
      <c r="A9" s="4" t="s">
        <v>0</v>
      </c>
      <c r="B9" s="5"/>
      <c r="C9" s="5"/>
      <c r="D9" s="5"/>
      <c r="E9" s="5"/>
      <c r="F9" s="5"/>
      <c r="G9" s="5"/>
      <c r="H9" s="5"/>
      <c r="I9" s="5"/>
      <c r="J9" s="10" t="s">
        <v>32</v>
      </c>
      <c r="K9" s="5" t="s">
        <v>10</v>
      </c>
      <c r="L9" s="5">
        <v>3</v>
      </c>
      <c r="M9" s="5" t="s">
        <v>9</v>
      </c>
      <c r="N9" s="5"/>
      <c r="O9" s="5"/>
      <c r="P9" s="5"/>
      <c r="Q9" s="6"/>
    </row>
    <row r="10" spans="1:17" ht="23.25">
      <c r="A10" s="4" t="s">
        <v>23</v>
      </c>
      <c r="B10" s="5"/>
      <c r="C10" s="5"/>
      <c r="D10" s="5"/>
      <c r="E10" s="5"/>
      <c r="F10" s="5"/>
      <c r="G10" s="5"/>
      <c r="H10" s="5"/>
      <c r="I10" s="5"/>
      <c r="J10" s="10" t="s">
        <v>33</v>
      </c>
      <c r="K10" s="5" t="s">
        <v>10</v>
      </c>
      <c r="L10" s="5">
        <v>575</v>
      </c>
      <c r="M10" s="5" t="s">
        <v>24</v>
      </c>
      <c r="N10" s="5"/>
      <c r="O10" s="5"/>
      <c r="P10" s="5"/>
      <c r="Q10" s="6"/>
    </row>
    <row r="11" spans="1:17" ht="23.25">
      <c r="A11" s="4"/>
      <c r="B11" s="5"/>
      <c r="C11" s="5"/>
      <c r="D11" s="5"/>
      <c r="E11" s="5"/>
      <c r="F11" s="5"/>
      <c r="G11" s="5"/>
      <c r="H11" s="5"/>
      <c r="I11" s="5"/>
      <c r="J11" s="10" t="s">
        <v>34</v>
      </c>
      <c r="K11" s="5" t="s">
        <v>10</v>
      </c>
      <c r="L11" s="5">
        <f>ROUND(0.6621*L9*L14,3)</f>
        <v>1.855</v>
      </c>
      <c r="M11" s="5" t="s">
        <v>25</v>
      </c>
      <c r="N11" s="5"/>
      <c r="O11" s="5"/>
      <c r="P11" s="5"/>
      <c r="Q11" s="6"/>
    </row>
    <row r="12" spans="1:17" ht="18.75">
      <c r="A12" s="4" t="s">
        <v>4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6"/>
    </row>
    <row r="13" spans="1:17" ht="18.7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6"/>
    </row>
    <row r="14" spans="1:17" ht="18.75">
      <c r="A14" s="4"/>
      <c r="B14" s="5"/>
      <c r="C14" s="5"/>
      <c r="D14" s="5"/>
      <c r="E14" s="5"/>
      <c r="F14" s="5"/>
      <c r="G14" s="5"/>
      <c r="H14" s="5"/>
      <c r="I14" s="5"/>
      <c r="J14" s="5"/>
      <c r="K14" s="5" t="s">
        <v>10</v>
      </c>
      <c r="L14" s="5">
        <f>ROUND((141.5/(L7+131.5)),3)</f>
        <v>0.93400000000000005</v>
      </c>
      <c r="M14" s="5"/>
      <c r="N14" s="5"/>
      <c r="O14" s="5"/>
      <c r="P14" s="5"/>
      <c r="Q14" s="6"/>
    </row>
    <row r="15" spans="1:17" ht="18.7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6"/>
    </row>
    <row r="16" spans="1:17" ht="18.7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6"/>
    </row>
    <row r="17" spans="1:17" ht="18.7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/>
    </row>
    <row r="18" spans="1:17" ht="18.75">
      <c r="A18" s="4" t="s">
        <v>7</v>
      </c>
      <c r="B18" s="5"/>
      <c r="C18" s="5"/>
      <c r="D18" s="5"/>
      <c r="E18" s="5"/>
      <c r="F18" s="5"/>
      <c r="G18" s="5"/>
      <c r="H18" s="5"/>
      <c r="I18" s="5"/>
      <c r="J18" s="5"/>
      <c r="K18" s="5" t="s">
        <v>10</v>
      </c>
      <c r="L18" s="5">
        <f>ROUND((L10+460)^(1/3)/L14,2)</f>
        <v>10.83</v>
      </c>
      <c r="M18" s="5"/>
      <c r="N18" s="5"/>
      <c r="O18" s="5"/>
      <c r="P18" s="5"/>
      <c r="Q18" s="6"/>
    </row>
    <row r="19" spans="1:17" ht="18.7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6"/>
    </row>
    <row r="20" spans="1:17" ht="18.75">
      <c r="A20" s="4" t="s">
        <v>8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6"/>
    </row>
    <row r="21" spans="1:17" ht="18.7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6"/>
    </row>
    <row r="22" spans="1:17" ht="18.75">
      <c r="A22" s="4"/>
      <c r="B22" s="5"/>
      <c r="C22" s="5"/>
      <c r="D22" s="5"/>
      <c r="E22" s="5"/>
      <c r="F22" s="5"/>
      <c r="G22" s="5"/>
      <c r="H22" s="5"/>
      <c r="I22" s="5"/>
      <c r="J22" s="5"/>
      <c r="K22" s="5" t="s">
        <v>10</v>
      </c>
      <c r="L22" s="5">
        <f>-0.03734*L7^2+1.57575*L7+0.014923*L18-1.36473*L11-0.16324*(L11/L18)</f>
        <v>14.181081626057248</v>
      </c>
      <c r="M22" s="5"/>
      <c r="N22" s="5"/>
      <c r="O22" s="5"/>
      <c r="P22" s="5"/>
      <c r="Q22" s="6"/>
    </row>
    <row r="23" spans="1:17" ht="18.7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6"/>
    </row>
    <row r="24" spans="1:17" ht="18.75">
      <c r="A24" s="4" t="s">
        <v>12</v>
      </c>
      <c r="B24" s="5"/>
      <c r="C24" s="5"/>
      <c r="D24" s="5"/>
      <c r="E24" s="5"/>
      <c r="F24" s="5"/>
      <c r="G24" s="5"/>
      <c r="H24" s="5"/>
      <c r="I24" s="5"/>
      <c r="J24" s="5"/>
      <c r="K24" s="5" t="s">
        <v>10</v>
      </c>
      <c r="L24" s="5">
        <f>0.8672*L22-0.9969</f>
        <v>11.300933986116844</v>
      </c>
      <c r="M24" s="5"/>
      <c r="N24" s="5"/>
      <c r="O24" s="5"/>
      <c r="P24" s="5"/>
      <c r="Q24" s="6"/>
    </row>
    <row r="25" spans="1:17" ht="18.7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6"/>
    </row>
    <row r="26" spans="1:17" ht="20.25">
      <c r="A26" s="4" t="s">
        <v>26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1" t="s">
        <v>15</v>
      </c>
      <c r="O26" s="2"/>
      <c r="P26" s="3"/>
      <c r="Q26" s="6"/>
    </row>
    <row r="27" spans="1:17" ht="18.7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4"/>
      <c r="O27" s="5"/>
      <c r="P27" s="6"/>
      <c r="Q27" s="6"/>
    </row>
    <row r="28" spans="1:17" ht="18.75">
      <c r="A28" s="4"/>
      <c r="B28" s="5"/>
      <c r="C28" s="5"/>
      <c r="D28" s="5"/>
      <c r="E28" s="5"/>
      <c r="F28" s="5"/>
      <c r="G28" s="5"/>
      <c r="H28" s="5"/>
      <c r="I28" s="5"/>
      <c r="J28" s="5"/>
      <c r="K28" s="5" t="s">
        <v>10</v>
      </c>
      <c r="L28" s="5">
        <f>(0.020359*L22^2)+(0.04888*L22)+(0.108964*L7)</f>
        <v>6.9667087958941263</v>
      </c>
      <c r="M28" s="5"/>
      <c r="N28" s="4" t="s">
        <v>16</v>
      </c>
      <c r="O28" s="5" t="s">
        <v>17</v>
      </c>
      <c r="P28" s="6">
        <v>100</v>
      </c>
      <c r="Q28" s="6"/>
    </row>
    <row r="29" spans="1:17" ht="18.7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4"/>
      <c r="O29" s="5" t="s">
        <v>18</v>
      </c>
      <c r="P29" s="6">
        <f>L9</f>
        <v>3</v>
      </c>
      <c r="Q29" s="6"/>
    </row>
    <row r="30" spans="1:17" ht="18.75">
      <c r="A30" s="4" t="s">
        <v>11</v>
      </c>
      <c r="B30" s="5"/>
      <c r="C30" s="5"/>
      <c r="D30" s="5"/>
      <c r="E30" s="5"/>
      <c r="F30" s="5"/>
      <c r="G30" s="5"/>
      <c r="H30" s="5"/>
      <c r="I30" s="5"/>
      <c r="J30" s="5"/>
      <c r="K30" s="5" t="s">
        <v>10</v>
      </c>
      <c r="L30" s="5">
        <f>0.8672*L28-0.9969</f>
        <v>5.0446298677993857</v>
      </c>
      <c r="M30" s="5"/>
      <c r="N30" s="4"/>
      <c r="O30" s="5" t="s">
        <v>19</v>
      </c>
      <c r="P30" s="6">
        <f>P28+P29</f>
        <v>103</v>
      </c>
      <c r="Q30" s="6"/>
    </row>
    <row r="31" spans="1:17" ht="22.5">
      <c r="A31" s="4" t="s">
        <v>27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4"/>
      <c r="O31" s="5"/>
      <c r="P31" s="6"/>
      <c r="Q31" s="6"/>
    </row>
    <row r="32" spans="1:17" ht="18.7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 t="s">
        <v>20</v>
      </c>
      <c r="O32" s="5" t="s">
        <v>21</v>
      </c>
      <c r="P32" s="6">
        <f>ROUND(L30,2)</f>
        <v>5.04</v>
      </c>
      <c r="Q32" s="6"/>
    </row>
    <row r="33" spans="1:17" ht="23.25">
      <c r="A33" s="4"/>
      <c r="B33" s="5"/>
      <c r="C33" s="5"/>
      <c r="D33" s="5"/>
      <c r="E33" s="5"/>
      <c r="F33" s="5"/>
      <c r="G33" s="5"/>
      <c r="H33" s="5"/>
      <c r="I33" s="5"/>
      <c r="J33" s="5"/>
      <c r="K33" s="5" t="s">
        <v>10</v>
      </c>
      <c r="L33" s="5">
        <f>(-0.10322*L22^2)+(2.981215*L22)-(0.07898*L7)</f>
        <v>19.93939374634304</v>
      </c>
      <c r="M33" s="5"/>
      <c r="N33" s="4"/>
      <c r="O33" s="5" t="s">
        <v>28</v>
      </c>
      <c r="P33" s="6">
        <f>ROUND(L24,2)</f>
        <v>11.3</v>
      </c>
      <c r="Q33" s="6"/>
    </row>
    <row r="34" spans="1:17" ht="22.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5" t="s">
        <v>29</v>
      </c>
      <c r="P34" s="6">
        <f>ROUND(L35,2)</f>
        <v>16.29</v>
      </c>
      <c r="Q34" s="6"/>
    </row>
    <row r="35" spans="1:17" ht="22.5">
      <c r="A35" s="4" t="s">
        <v>13</v>
      </c>
      <c r="B35" s="5"/>
      <c r="C35" s="5"/>
      <c r="D35" s="5"/>
      <c r="E35" s="5"/>
      <c r="F35" s="5"/>
      <c r="G35" s="5"/>
      <c r="H35" s="5"/>
      <c r="I35" s="5"/>
      <c r="J35" s="5"/>
      <c r="K35" s="5" t="s">
        <v>10</v>
      </c>
      <c r="L35" s="5">
        <f>0.8672*L33-0.9969</f>
        <v>16.294542256828684</v>
      </c>
      <c r="M35" s="5"/>
      <c r="N35" s="4"/>
      <c r="O35" s="5" t="s">
        <v>30</v>
      </c>
      <c r="P35" s="6">
        <f>ROUND(L42,2)</f>
        <v>70.36</v>
      </c>
      <c r="Q35" s="6"/>
    </row>
    <row r="36" spans="1:17" ht="18.7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7"/>
      <c r="O36" s="8" t="s">
        <v>19</v>
      </c>
      <c r="P36" s="9">
        <f>SUM(P32:P35)</f>
        <v>102.99</v>
      </c>
      <c r="Q36" s="6"/>
    </row>
    <row r="37" spans="1:17" ht="18.7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6"/>
    </row>
    <row r="38" spans="1:17" ht="18.75">
      <c r="A38" s="4" t="s">
        <v>5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6"/>
    </row>
    <row r="39" spans="1:17" ht="18.7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6"/>
    </row>
    <row r="40" spans="1:17" ht="18.75">
      <c r="A40" s="4" t="s">
        <v>6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6"/>
    </row>
    <row r="41" spans="1:17" ht="18.7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6"/>
    </row>
    <row r="42" spans="1:17" ht="18.75">
      <c r="A42" s="4" t="s">
        <v>14</v>
      </c>
      <c r="B42" s="5"/>
      <c r="C42" s="5"/>
      <c r="D42" s="5"/>
      <c r="E42" s="5"/>
      <c r="F42" s="5"/>
      <c r="G42" s="5"/>
      <c r="H42" s="5"/>
      <c r="I42" s="5"/>
      <c r="J42" s="5"/>
      <c r="K42" s="5" t="s">
        <v>10</v>
      </c>
      <c r="L42" s="5">
        <f>100+L9-L24-L30-L35</f>
        <v>70.35989388925509</v>
      </c>
      <c r="M42" s="5"/>
      <c r="N42" s="5"/>
      <c r="O42" s="5"/>
      <c r="P42" s="5"/>
      <c r="Q42" s="6"/>
    </row>
    <row r="43" spans="1:17" ht="18.75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9"/>
    </row>
  </sheetData>
  <pageMargins left="0.7" right="0.7" top="0.75" bottom="0.75" header="0.3" footer="0.3"/>
  <drawing r:id="rId1"/>
  <legacyDrawing r:id="rId2"/>
  <oleObjects>
    <oleObject progId="Equation.DSMT4" shapeId="2049" r:id="rId3"/>
    <oleObject progId="Equation.DSMT4" shapeId="2050" r:id="rId4"/>
    <oleObject progId="Equation.DSMT4" shapeId="2052" r:id="rId5"/>
    <oleObject progId="Equation.DSMT4" shapeId="2053" r:id="rId6"/>
    <oleObject progId="Equation.DSMT4" shapeId="2054" r:id="rId7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7-3</vt:lpstr>
      <vt:lpstr>Example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A.K. Coker</dc:creator>
  <cp:lastModifiedBy>A.K. Coker</cp:lastModifiedBy>
  <dcterms:created xsi:type="dcterms:W3CDTF">2016-12-06T00:44:13Z</dcterms:created>
  <dcterms:modified xsi:type="dcterms:W3CDTF">2017-01-14T13:12:04Z</dcterms:modified>
</cp:coreProperties>
</file>